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fileSharing userName="Administrator" algorithmName="SHA-512" hashValue="hk5klmjNK9nDc1k4CNeeZH0tteOWipdlxm6XSssVHkNqp1PLX4k827TaOTDluv04RzCOiVF7O7U0Clu8q07G1g==" saltValue="yAh3iw6z+TpzLDTymqXvkg==" spinCount="100000"/>
  <workbookPr/>
  <mc:AlternateContent xmlns:mc="http://schemas.openxmlformats.org/markup-compatibility/2006">
    <mc:Choice Requires="x15">
      <x15ac:absPath xmlns:x15ac="http://schemas.microsoft.com/office/spreadsheetml/2010/11/ac" url="C:\Users\Administrator\Desktop\vba\最終成果物\Locked\"/>
    </mc:Choice>
  </mc:AlternateContent>
  <xr:revisionPtr revIDLastSave="0" documentId="8_{88D0C130-79B5-401B-AEB4-353E2307069C}" xr6:coauthVersionLast="47" xr6:coauthVersionMax="47" xr10:uidLastSave="{00000000-0000-0000-0000-000000000000}"/>
  <bookViews>
    <workbookView xWindow="-98" yWindow="-98" windowWidth="28996" windowHeight="15675" activeTab="1" xr2:uid="{00000000-000D-0000-FFFF-FFFF00000000}"/>
  </bookViews>
  <sheets>
    <sheet name="FIFO" sheetId="4" r:id="rId1"/>
    <sheet name="AVG" sheetId="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" i="5" l="1"/>
  <c r="G22" i="5"/>
  <c r="G22" i="4"/>
  <c r="B22" i="4"/>
  <c r="B22" i="5"/>
  <c r="J20" i="5" l="1"/>
  <c r="J19" i="5"/>
  <c r="H19" i="5"/>
  <c r="J41" i="5" s="1"/>
  <c r="H27" i="5" s="1"/>
  <c r="E19" i="5"/>
  <c r="E20" i="5" s="1"/>
  <c r="C19" i="5"/>
  <c r="H16" i="5"/>
  <c r="H15" i="5"/>
  <c r="C15" i="5"/>
  <c r="C16" i="5" s="1"/>
  <c r="B13" i="5"/>
  <c r="B9" i="5" s="1"/>
  <c r="B13" i="4"/>
  <c r="B9" i="4" s="1"/>
  <c r="C19" i="4"/>
  <c r="C15" i="4"/>
  <c r="C16" i="4" s="1"/>
  <c r="H15" i="4"/>
  <c r="H16" i="4" s="1"/>
  <c r="H19" i="4"/>
  <c r="J19" i="4"/>
  <c r="J41" i="4" s="1"/>
  <c r="H27" i="4" s="1"/>
  <c r="H32" i="4" s="1"/>
  <c r="E19" i="4"/>
  <c r="E20" i="4" s="1"/>
  <c r="B5" i="4" l="1"/>
  <c r="J20" i="4"/>
  <c r="E41" i="4"/>
  <c r="J15" i="5"/>
  <c r="E41" i="5"/>
  <c r="C27" i="5" s="1"/>
  <c r="C20" i="5"/>
  <c r="C32" i="5"/>
  <c r="H32" i="5"/>
  <c r="H20" i="5"/>
  <c r="I14" i="5" s="1"/>
  <c r="E15" i="5"/>
  <c r="B5" i="5"/>
  <c r="C27" i="4"/>
  <c r="E15" i="4"/>
  <c r="C20" i="4" s="1"/>
  <c r="J15" i="4"/>
  <c r="C32" i="4" l="1"/>
  <c r="E42" i="4"/>
  <c r="E37" i="4" s="1"/>
  <c r="E42" i="5"/>
  <c r="J42" i="5"/>
  <c r="H28" i="5" s="1"/>
  <c r="H33" i="5" s="1"/>
  <c r="D14" i="5"/>
  <c r="J37" i="5"/>
  <c r="H34" i="5"/>
  <c r="H29" i="5"/>
  <c r="C28" i="5"/>
  <c r="C33" i="5" s="1"/>
  <c r="D14" i="4"/>
  <c r="H20" i="4"/>
  <c r="J42" i="4" s="1"/>
  <c r="J37" i="4" l="1"/>
  <c r="H28" i="4"/>
  <c r="F26" i="5"/>
  <c r="C34" i="5"/>
  <c r="C29" i="5"/>
  <c r="E37" i="5"/>
  <c r="I14" i="4"/>
  <c r="H33" i="4" l="1"/>
  <c r="H34" i="4" s="1"/>
  <c r="H29" i="4"/>
  <c r="C28" i="4"/>
  <c r="C33" i="4" l="1"/>
  <c r="F26" i="4" s="1"/>
  <c r="C29" i="4"/>
  <c r="C34" i="4" l="1"/>
</calcChain>
</file>

<file path=xl/sharedStrings.xml><?xml version="1.0" encoding="utf-8"?>
<sst xmlns="http://schemas.openxmlformats.org/spreadsheetml/2006/main" count="171" uniqueCount="39">
  <si>
    <t>=必ず入力すること</t>
    <phoneticPr fontId="5" type="noConversion"/>
  </si>
  <si>
    <t>=自動判定のため、いじるな</t>
    <phoneticPr fontId="5" type="noConversion"/>
  </si>
  <si>
    <t>一致確認</t>
    <phoneticPr fontId="5" type="noConversion"/>
  </si>
  <si>
    <t>=必要に応じて入力</t>
    <phoneticPr fontId="5" type="noConversion"/>
  </si>
  <si>
    <t>期末棚卸資産製造原価</t>
    <phoneticPr fontId="5" type="noConversion"/>
  </si>
  <si>
    <t>材料費</t>
    <phoneticPr fontId="5" type="noConversion"/>
  </si>
  <si>
    <t>期首進捗</t>
    <phoneticPr fontId="5" type="noConversion"/>
  </si>
  <si>
    <t>i.材料費</t>
    <phoneticPr fontId="5" type="noConversion"/>
  </si>
  <si>
    <t>労務費</t>
    <phoneticPr fontId="5" type="noConversion"/>
  </si>
  <si>
    <t>期末進捗</t>
    <phoneticPr fontId="5" type="noConversion"/>
  </si>
  <si>
    <t>ii.労務費、平均投入材料費</t>
  </si>
  <si>
    <t>平均投入材料費</t>
    <phoneticPr fontId="5" type="noConversion"/>
  </si>
  <si>
    <t>合計</t>
    <phoneticPr fontId="5" type="noConversion"/>
  </si>
  <si>
    <t>期首実在</t>
    <phoneticPr fontId="5" type="noConversion"/>
  </si>
  <si>
    <t>期末完成品製造原価</t>
    <phoneticPr fontId="5" type="noConversion"/>
  </si>
  <si>
    <t>当期投下実在</t>
    <phoneticPr fontId="5" type="noConversion"/>
  </si>
  <si>
    <t>期末実在</t>
    <phoneticPr fontId="5" type="noConversion"/>
  </si>
  <si>
    <t>ボックス</t>
    <phoneticPr fontId="5" type="noConversion"/>
  </si>
  <si>
    <t>期首繰越実在</t>
    <phoneticPr fontId="5" type="noConversion"/>
  </si>
  <si>
    <t>当期完成</t>
    <phoneticPr fontId="5" type="noConversion"/>
  </si>
  <si>
    <t>要らない</t>
    <phoneticPr fontId="5" type="noConversion"/>
  </si>
  <si>
    <t>期首繰越進捗換算</t>
    <phoneticPr fontId="5" type="noConversion"/>
  </si>
  <si>
    <t>期末繰越実在</t>
    <phoneticPr fontId="5" type="noConversion"/>
  </si>
  <si>
    <t>当期投下進捗換算</t>
    <phoneticPr fontId="5" type="noConversion"/>
  </si>
  <si>
    <t>期末繰越進捗換算</t>
    <phoneticPr fontId="5" type="noConversion"/>
  </si>
  <si>
    <r>
      <rPr>
        <sz val="11"/>
        <color theme="1"/>
        <rFont val="游ゴシック"/>
        <family val="2"/>
        <charset val="128"/>
      </rPr>
      <t>Y</t>
    </r>
    <r>
      <rPr>
        <sz val="11"/>
        <color theme="1"/>
        <rFont val="等线"/>
        <family val="2"/>
        <scheme val="minor"/>
      </rPr>
      <t>ボックス（換算後）</t>
    </r>
    <phoneticPr fontId="5" type="noConversion"/>
  </si>
  <si>
    <t>期首繰越ｙ</t>
    <phoneticPr fontId="5" type="noConversion"/>
  </si>
  <si>
    <t>★平均投入材料費は必要に応じて入力</t>
    <phoneticPr fontId="5" type="noConversion"/>
  </si>
  <si>
    <t>期首繰越ｘ</t>
    <phoneticPr fontId="5" type="noConversion"/>
  </si>
  <si>
    <r>
      <rPr>
        <sz val="11"/>
        <color theme="1"/>
        <rFont val="游ゴシック"/>
        <family val="2"/>
        <charset val="128"/>
      </rPr>
      <t>X</t>
    </r>
    <r>
      <rPr>
        <sz val="11"/>
        <color theme="1"/>
        <rFont val="等线"/>
        <family val="2"/>
        <scheme val="minor"/>
      </rPr>
      <t>ボックス</t>
    </r>
    <phoneticPr fontId="5" type="noConversion"/>
  </si>
  <si>
    <t>加工費</t>
    <phoneticPr fontId="5" type="noConversion"/>
  </si>
  <si>
    <r>
      <t>当期投下</t>
    </r>
    <r>
      <rPr>
        <sz val="11"/>
        <color theme="1"/>
        <rFont val="游ゴシック"/>
        <family val="2"/>
        <charset val="128"/>
      </rPr>
      <t>X</t>
    </r>
    <phoneticPr fontId="5" type="noConversion"/>
  </si>
  <si>
    <t>平均投入材料費</t>
    <phoneticPr fontId="3" type="noConversion"/>
  </si>
  <si>
    <t>当期加工費（組間接費）</t>
    <phoneticPr fontId="3" type="noConversion"/>
  </si>
  <si>
    <r>
      <t>配賦基準</t>
    </r>
    <r>
      <rPr>
        <sz val="11"/>
        <color theme="1"/>
        <rFont val="游ゴシック"/>
        <family val="2"/>
        <charset val="128"/>
      </rPr>
      <t>X製品</t>
    </r>
    <r>
      <rPr>
        <sz val="11"/>
        <color theme="1"/>
        <rFont val="等线"/>
        <family val="2"/>
        <charset val="134"/>
        <scheme val="minor"/>
      </rPr>
      <t>（通常は加工時間）</t>
    </r>
    <phoneticPr fontId="3" type="noConversion"/>
  </si>
  <si>
    <r>
      <t>配賦基準</t>
    </r>
    <r>
      <rPr>
        <sz val="11"/>
        <color theme="1"/>
        <rFont val="游ゴシック"/>
        <family val="2"/>
        <charset val="128"/>
      </rPr>
      <t>Y製品</t>
    </r>
    <r>
      <rPr>
        <sz val="11"/>
        <color theme="1"/>
        <rFont val="等线"/>
        <family val="2"/>
        <charset val="134"/>
        <scheme val="minor"/>
      </rPr>
      <t>（通常は加工時間）</t>
    </r>
    <phoneticPr fontId="3" type="noConversion"/>
  </si>
  <si>
    <t>合計</t>
    <phoneticPr fontId="3" type="noConversion"/>
  </si>
  <si>
    <r>
      <t>当期投下</t>
    </r>
    <r>
      <rPr>
        <sz val="11"/>
        <color theme="1"/>
        <rFont val="游ゴシック"/>
        <family val="2"/>
        <charset val="128"/>
      </rPr>
      <t>Y</t>
    </r>
    <phoneticPr fontId="5" type="noConversion"/>
  </si>
  <si>
    <t>注意：仮に別製品ごとの期首繰越（M/L)が与えられていないとき、そもそもFIFOが使えなくなる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</si>
</sst>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76" formatCode="#,##0_);\(#,##0\)"/>
    <numFmt numFmtId="177" formatCode="#,##0_ "/>
  </numFmts>
  <fonts count="10">
    <font>
      <sz val="11"/>
      <color theme="1"/>
      <name val="等线"/>
      <family val="2"/>
      <scheme val="minor"/>
    </font>
    <font>
      <sz val="11"/>
      <color theme="1"/>
      <name val="等线"/>
      <family val="2"/>
      <charset val="128"/>
      <scheme val="minor"/>
    </font>
    <font>
      <sz val="11"/>
      <color theme="1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b/>
      <sz val="11"/>
      <color rgb="FFFF0000"/>
      <name val="游ゴシック"/>
      <family val="3"/>
      <charset val="128"/>
    </font>
    <font>
      <sz val="9"/>
      <name val="等线"/>
      <family val="2"/>
      <charset val="134"/>
      <scheme val="minor"/>
    </font>
    <font>
      <b/>
      <sz val="11"/>
      <color rgb="FFFF0000"/>
      <name val="等线"/>
      <family val="3"/>
      <charset val="128"/>
      <scheme val="minor"/>
    </font>
    <font>
      <sz val="11"/>
      <color theme="1"/>
      <name val="游ゴシック"/>
      <family val="2"/>
      <charset val="128"/>
    </font>
    <font>
      <sz val="9"/>
      <color theme="1"/>
      <name val="等线"/>
      <family val="3"/>
      <charset val="128"/>
      <scheme val="minor"/>
    </font>
    <font>
      <b/>
      <sz val="11"/>
      <color theme="1"/>
      <name val="游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00B05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</borders>
  <cellStyleXfs count="3">
    <xf numFmtId="0" fontId="0" fillId="0" borderId="0"/>
    <xf numFmtId="0" fontId="2" fillId="0" borderId="0">
      <alignment vertical="center"/>
    </xf>
    <xf numFmtId="41" fontId="2" fillId="0" borderId="0" applyFont="0" applyFill="0" applyBorder="0" applyAlignment="0" applyProtection="0">
      <alignment vertical="center"/>
    </xf>
  </cellStyleXfs>
  <cellXfs count="45">
    <xf numFmtId="0" fontId="0" fillId="0" borderId="0" xfId="0"/>
    <xf numFmtId="177" fontId="6" fillId="6" borderId="0" xfId="2" applyNumberFormat="1" applyFont="1" applyFill="1" applyAlignment="1" applyProtection="1">
      <alignment horizontal="center" vertical="top" wrapText="1"/>
      <protection hidden="1"/>
    </xf>
    <xf numFmtId="0" fontId="2" fillId="2" borderId="0" xfId="1" applyFill="1" applyProtection="1">
      <alignment vertical="center"/>
      <protection locked="0"/>
    </xf>
    <xf numFmtId="0" fontId="4" fillId="0" borderId="0" xfId="1" quotePrefix="1" applyFont="1" applyProtection="1">
      <alignment vertical="center"/>
      <protection locked="0"/>
    </xf>
    <xf numFmtId="0" fontId="2" fillId="3" borderId="0" xfId="1" applyFill="1" applyProtection="1">
      <alignment vertical="center"/>
      <protection locked="0"/>
    </xf>
    <xf numFmtId="0" fontId="2" fillId="0" borderId="0" xfId="1" applyProtection="1">
      <alignment vertical="center"/>
      <protection locked="0"/>
    </xf>
    <xf numFmtId="0" fontId="0" fillId="0" borderId="0" xfId="0" applyProtection="1">
      <protection locked="0"/>
    </xf>
    <xf numFmtId="0" fontId="2" fillId="4" borderId="0" xfId="1" applyFill="1" applyProtection="1">
      <alignment vertical="center"/>
      <protection locked="0"/>
    </xf>
    <xf numFmtId="0" fontId="7" fillId="0" borderId="0" xfId="1" applyFont="1" applyProtection="1">
      <alignment vertical="center"/>
      <protection locked="0"/>
    </xf>
    <xf numFmtId="176" fontId="0" fillId="2" borderId="0" xfId="2" applyNumberFormat="1" applyFont="1" applyFill="1" applyProtection="1">
      <alignment vertical="center"/>
      <protection locked="0"/>
    </xf>
    <xf numFmtId="0" fontId="7" fillId="2" borderId="0" xfId="1" applyFont="1" applyFill="1" applyProtection="1">
      <alignment vertical="center"/>
      <protection locked="0"/>
    </xf>
    <xf numFmtId="0" fontId="9" fillId="0" borderId="0" xfId="1" applyFont="1" applyProtection="1">
      <alignment vertical="center"/>
      <protection locked="0"/>
    </xf>
    <xf numFmtId="0" fontId="9" fillId="0" borderId="0" xfId="1" applyFont="1" applyAlignment="1" applyProtection="1">
      <alignment horizontal="center" vertical="center" wrapText="1"/>
      <protection locked="0"/>
    </xf>
    <xf numFmtId="0" fontId="7" fillId="0" borderId="0" xfId="0" applyFont="1" applyProtection="1">
      <protection locked="0"/>
    </xf>
    <xf numFmtId="0" fontId="0" fillId="2" borderId="0" xfId="0" applyFill="1" applyProtection="1">
      <protection locked="0"/>
    </xf>
    <xf numFmtId="0" fontId="8" fillId="0" borderId="0" xfId="1" applyFont="1" applyAlignment="1" applyProtection="1">
      <alignment horizontal="center" vertical="center" wrapText="1"/>
      <protection locked="0"/>
    </xf>
    <xf numFmtId="3" fontId="2" fillId="2" borderId="0" xfId="1" applyNumberFormat="1" applyFill="1" applyProtection="1">
      <alignment vertical="center"/>
      <protection locked="0"/>
    </xf>
    <xf numFmtId="177" fontId="2" fillId="2" borderId="0" xfId="1" applyNumberFormat="1" applyFill="1" applyAlignment="1" applyProtection="1">
      <alignment horizontal="right" vertical="top"/>
      <protection locked="0"/>
    </xf>
    <xf numFmtId="0" fontId="2" fillId="0" borderId="1" xfId="1" applyBorder="1" applyProtection="1">
      <alignment vertical="center"/>
      <protection locked="0"/>
    </xf>
    <xf numFmtId="0" fontId="1" fillId="0" borderId="1" xfId="1" applyFont="1" applyBorder="1" applyProtection="1">
      <alignment vertical="center"/>
      <protection locked="0"/>
    </xf>
    <xf numFmtId="0" fontId="6" fillId="0" borderId="0" xfId="1" applyFont="1" applyProtection="1">
      <alignment vertical="center"/>
      <protection locked="0"/>
    </xf>
    <xf numFmtId="0" fontId="7" fillId="0" borderId="2" xfId="1" applyFont="1" applyBorder="1" applyProtection="1">
      <alignment vertical="center"/>
      <protection locked="0"/>
    </xf>
    <xf numFmtId="0" fontId="7" fillId="0" borderId="3" xfId="1" applyFont="1" applyBorder="1" applyProtection="1">
      <alignment vertical="center"/>
      <protection locked="0"/>
    </xf>
    <xf numFmtId="176" fontId="2" fillId="0" borderId="0" xfId="1" applyNumberFormat="1" applyProtection="1">
      <alignment vertical="center"/>
      <protection locked="0"/>
    </xf>
    <xf numFmtId="0" fontId="2" fillId="0" borderId="7" xfId="1" applyBorder="1" applyProtection="1">
      <alignment vertical="center"/>
      <protection locked="0"/>
    </xf>
    <xf numFmtId="0" fontId="7" fillId="0" borderId="8" xfId="1" applyFont="1" applyBorder="1" applyProtection="1">
      <alignment vertical="center"/>
      <protection locked="0"/>
    </xf>
    <xf numFmtId="0" fontId="2" fillId="0" borderId="9" xfId="1" applyBorder="1" applyProtection="1">
      <alignment vertical="center"/>
      <protection locked="0"/>
    </xf>
    <xf numFmtId="0" fontId="2" fillId="0" borderId="5" xfId="1" applyBorder="1" applyProtection="1">
      <alignment vertical="center"/>
      <protection locked="0"/>
    </xf>
    <xf numFmtId="176" fontId="2" fillId="0" borderId="10" xfId="1" applyNumberFormat="1" applyBorder="1" applyProtection="1">
      <alignment vertical="center"/>
      <protection locked="0"/>
    </xf>
    <xf numFmtId="0" fontId="7" fillId="0" borderId="11" xfId="1" applyFont="1" applyBorder="1" applyProtection="1">
      <alignment vertical="center"/>
      <protection locked="0"/>
    </xf>
    <xf numFmtId="0" fontId="2" fillId="5" borderId="5" xfId="1" applyFill="1" applyBorder="1" applyAlignment="1" applyProtection="1">
      <alignment horizontal="center" vertical="center"/>
      <protection locked="0"/>
    </xf>
    <xf numFmtId="0" fontId="7" fillId="0" borderId="6" xfId="1" applyFont="1" applyBorder="1" applyProtection="1">
      <alignment vertical="center"/>
      <protection locked="0"/>
    </xf>
    <xf numFmtId="0" fontId="2" fillId="5" borderId="7" xfId="1" applyFill="1" applyBorder="1" applyAlignment="1" applyProtection="1">
      <alignment horizontal="center" vertical="center"/>
      <protection locked="0"/>
    </xf>
    <xf numFmtId="0" fontId="2" fillId="0" borderId="10" xfId="1" applyBorder="1" applyProtection="1">
      <alignment vertical="center"/>
      <protection locked="0"/>
    </xf>
    <xf numFmtId="0" fontId="2" fillId="5" borderId="10" xfId="1" applyFill="1" applyBorder="1" applyAlignment="1" applyProtection="1">
      <alignment horizontal="center" vertical="center"/>
      <protection locked="0"/>
    </xf>
    <xf numFmtId="0" fontId="2" fillId="3" borderId="0" xfId="1" applyFill="1" applyProtection="1">
      <alignment vertical="center"/>
      <protection hidden="1"/>
    </xf>
    <xf numFmtId="0" fontId="2" fillId="0" borderId="0" xfId="1" applyProtection="1">
      <alignment vertical="center"/>
      <protection hidden="1"/>
    </xf>
    <xf numFmtId="0" fontId="6" fillId="0" borderId="0" xfId="1" applyFont="1" applyProtection="1">
      <alignment vertical="center"/>
      <protection hidden="1"/>
    </xf>
    <xf numFmtId="176" fontId="2" fillId="6" borderId="4" xfId="1" applyNumberFormat="1" applyFill="1" applyBorder="1" applyProtection="1">
      <alignment vertical="center"/>
      <protection hidden="1"/>
    </xf>
    <xf numFmtId="176" fontId="2" fillId="6" borderId="2" xfId="1" applyNumberFormat="1" applyFill="1" applyBorder="1" applyProtection="1">
      <alignment vertical="center"/>
      <protection hidden="1"/>
    </xf>
    <xf numFmtId="176" fontId="2" fillId="6" borderId="8" xfId="1" applyNumberFormat="1" applyFill="1" applyBorder="1" applyProtection="1">
      <alignment vertical="center"/>
      <protection hidden="1"/>
    </xf>
    <xf numFmtId="176" fontId="2" fillId="6" borderId="11" xfId="1" applyNumberFormat="1" applyFill="1" applyBorder="1" applyProtection="1">
      <alignment vertical="center"/>
      <protection hidden="1"/>
    </xf>
    <xf numFmtId="176" fontId="2" fillId="6" borderId="0" xfId="1" applyNumberFormat="1" applyFill="1" applyProtection="1">
      <alignment vertical="center"/>
      <protection hidden="1"/>
    </xf>
    <xf numFmtId="176" fontId="2" fillId="6" borderId="3" xfId="1" applyNumberFormat="1" applyFill="1" applyBorder="1" applyProtection="1">
      <alignment vertical="center"/>
      <protection hidden="1"/>
    </xf>
    <xf numFmtId="0" fontId="4" fillId="6" borderId="0" xfId="1" applyFont="1" applyFill="1" applyAlignment="1" applyProtection="1">
      <alignment horizontal="center" vertical="center" wrapText="1"/>
      <protection hidden="1"/>
    </xf>
  </cellXfs>
  <cellStyles count="3">
    <cellStyle name="桁区切り 2" xfId="2" xr:uid="{7ED81F15-5645-4159-B10B-213E4F76F28D}"/>
    <cellStyle name="標準" xfId="0" builtinId="0"/>
    <cellStyle name="標準 2" xfId="1" xr:uid="{70644524-0CF1-4435-B081-0DEE99F2006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E4B81B-E311-44A7-A59B-E2C82C474A89}">
  <dimension ref="A1:J43"/>
  <sheetViews>
    <sheetView workbookViewId="0">
      <selection activeCell="B5" sqref="B5 B9 B13 D14 I14 E15 J15 C15:C16 H15:H16 C19:C20 E19:E20 H19:H20 J19:J20 B22:E24 G22:J24 F26 C27:C29 H27:H29 C32:C34 H32:H34 E37 J37 E41:E42 J41:J42"/>
    </sheetView>
  </sheetViews>
  <sheetFormatPr defaultRowHeight="12.75"/>
  <cols>
    <col min="1" max="1" width="30.3984375" style="6" customWidth="1"/>
    <col min="2" max="2" width="23" style="6" customWidth="1"/>
    <col min="3" max="3" width="14.19921875" style="6" customWidth="1"/>
    <col min="4" max="4" width="31.53125" style="6" customWidth="1"/>
    <col min="5" max="5" width="11.1328125" style="6" bestFit="1" customWidth="1"/>
    <col min="6" max="7" width="21.59765625" style="6" customWidth="1"/>
    <col min="8" max="8" width="16.59765625" style="6" customWidth="1"/>
    <col min="9" max="10" width="19.53125" style="6" customWidth="1"/>
    <col min="11" max="16384" width="9.06640625" style="6"/>
  </cols>
  <sheetData>
    <row r="1" spans="1:10" ht="17.649999999999999">
      <c r="A1" s="2"/>
      <c r="B1" s="3" t="s">
        <v>0</v>
      </c>
      <c r="C1" s="4"/>
      <c r="D1" s="3" t="s">
        <v>1</v>
      </c>
      <c r="E1" s="5"/>
      <c r="F1" s="5"/>
      <c r="G1" s="5"/>
      <c r="H1" s="5"/>
      <c r="I1" s="5"/>
      <c r="J1" s="5"/>
    </row>
    <row r="2" spans="1:10" ht="17.649999999999999">
      <c r="A2" s="5" t="s">
        <v>31</v>
      </c>
      <c r="B2" s="5"/>
      <c r="C2" s="7"/>
      <c r="D2" s="3" t="s">
        <v>3</v>
      </c>
      <c r="E2" s="5"/>
      <c r="F2" s="5"/>
      <c r="G2" s="5"/>
      <c r="H2" s="5"/>
      <c r="I2" s="5"/>
      <c r="J2" s="5"/>
    </row>
    <row r="3" spans="1:10" ht="17.649999999999999" customHeight="1">
      <c r="A3" s="8" t="s">
        <v>5</v>
      </c>
      <c r="B3" s="9">
        <v>220000</v>
      </c>
      <c r="C3" s="5"/>
      <c r="D3" s="5" t="s">
        <v>6</v>
      </c>
      <c r="E3" s="10">
        <v>0.6</v>
      </c>
      <c r="F3" s="11" t="s">
        <v>28</v>
      </c>
      <c r="G3" s="5"/>
      <c r="H3" s="12" t="s">
        <v>38</v>
      </c>
      <c r="I3" s="5" t="s">
        <v>6</v>
      </c>
      <c r="J3" s="10">
        <v>0.8</v>
      </c>
    </row>
    <row r="4" spans="1:10" ht="17.649999999999999" customHeight="1">
      <c r="A4" s="13" t="s">
        <v>32</v>
      </c>
      <c r="B4" s="14"/>
      <c r="C4" s="15" t="s">
        <v>27</v>
      </c>
      <c r="D4" s="5" t="s">
        <v>9</v>
      </c>
      <c r="E4" s="2">
        <v>0.4</v>
      </c>
      <c r="F4" s="8" t="s">
        <v>5</v>
      </c>
      <c r="G4" s="9">
        <v>76000</v>
      </c>
      <c r="H4" s="12"/>
      <c r="I4" s="5" t="s">
        <v>9</v>
      </c>
      <c r="J4" s="2">
        <v>0.2</v>
      </c>
    </row>
    <row r="5" spans="1:10" ht="17.649999999999999">
      <c r="A5" s="8" t="s">
        <v>30</v>
      </c>
      <c r="B5" s="35">
        <f>B10/B13*B11</f>
        <v>240000</v>
      </c>
      <c r="C5" s="15"/>
      <c r="D5" s="5"/>
      <c r="E5" s="5"/>
      <c r="F5" s="5" t="s">
        <v>8</v>
      </c>
      <c r="G5" s="9">
        <v>85000</v>
      </c>
      <c r="H5" s="12"/>
      <c r="I5" s="5"/>
      <c r="J5" s="5"/>
    </row>
    <row r="6" spans="1:10" ht="17.649999999999999">
      <c r="A6" s="5" t="s">
        <v>37</v>
      </c>
      <c r="B6" s="5"/>
      <c r="C6" s="5"/>
      <c r="D6" s="5"/>
      <c r="E6" s="5"/>
      <c r="F6" s="8" t="s">
        <v>11</v>
      </c>
      <c r="G6" s="9"/>
      <c r="H6" s="12"/>
      <c r="I6" s="5"/>
      <c r="J6" s="5"/>
    </row>
    <row r="7" spans="1:10" ht="17.649999999999999">
      <c r="A7" s="8" t="s">
        <v>5</v>
      </c>
      <c r="B7" s="9">
        <v>450000</v>
      </c>
      <c r="C7" s="8"/>
      <c r="D7" s="5"/>
      <c r="E7" s="5"/>
      <c r="F7" s="5"/>
      <c r="G7" s="5"/>
      <c r="H7" s="12"/>
      <c r="I7" s="5"/>
      <c r="J7" s="5"/>
    </row>
    <row r="8" spans="1:10" ht="17.649999999999999">
      <c r="A8" s="13" t="s">
        <v>32</v>
      </c>
      <c r="B8" s="14"/>
      <c r="C8" s="5"/>
      <c r="D8" s="5" t="s">
        <v>13</v>
      </c>
      <c r="E8" s="16">
        <v>500</v>
      </c>
      <c r="F8" s="11" t="s">
        <v>26</v>
      </c>
      <c r="G8" s="5"/>
      <c r="H8" s="12"/>
      <c r="I8" s="5" t="s">
        <v>13</v>
      </c>
      <c r="J8" s="16">
        <v>400</v>
      </c>
    </row>
    <row r="9" spans="1:10" ht="17.649999999999999">
      <c r="A9" s="8" t="s">
        <v>30</v>
      </c>
      <c r="B9" s="35">
        <f>B10/B13*B12</f>
        <v>560000</v>
      </c>
      <c r="C9" s="8"/>
      <c r="D9" s="5" t="s">
        <v>15</v>
      </c>
      <c r="E9" s="16">
        <v>1000</v>
      </c>
      <c r="F9" s="8" t="s">
        <v>5</v>
      </c>
      <c r="G9" s="9">
        <v>80000</v>
      </c>
      <c r="H9" s="12"/>
      <c r="I9" s="5" t="s">
        <v>15</v>
      </c>
      <c r="J9" s="16">
        <v>2000</v>
      </c>
    </row>
    <row r="10" spans="1:10" ht="17.649999999999999">
      <c r="A10" s="5" t="s">
        <v>33</v>
      </c>
      <c r="B10" s="2">
        <v>800000</v>
      </c>
      <c r="C10" s="8"/>
      <c r="D10" s="5"/>
      <c r="E10" s="5"/>
      <c r="F10" s="5" t="s">
        <v>8</v>
      </c>
      <c r="G10" s="9">
        <v>92000</v>
      </c>
      <c r="H10" s="12"/>
      <c r="I10" s="5"/>
      <c r="J10" s="5"/>
    </row>
    <row r="11" spans="1:10" ht="17.649999999999999">
      <c r="A11" s="5" t="s">
        <v>34</v>
      </c>
      <c r="B11" s="2">
        <v>12000</v>
      </c>
      <c r="C11" s="5"/>
      <c r="D11" s="5" t="s">
        <v>16</v>
      </c>
      <c r="E11" s="17">
        <v>400</v>
      </c>
      <c r="F11" s="8" t="s">
        <v>11</v>
      </c>
      <c r="G11" s="9"/>
      <c r="H11" s="12"/>
      <c r="I11" s="5" t="s">
        <v>16</v>
      </c>
      <c r="J11" s="17">
        <v>600</v>
      </c>
    </row>
    <row r="12" spans="1:10" ht="17.649999999999999">
      <c r="A12" s="5" t="s">
        <v>35</v>
      </c>
      <c r="B12" s="2">
        <v>28000</v>
      </c>
      <c r="C12" s="8"/>
      <c r="D12" s="5"/>
      <c r="E12" s="5"/>
      <c r="F12" s="5"/>
      <c r="G12" s="5"/>
      <c r="H12" s="5"/>
      <c r="I12" s="5"/>
      <c r="J12" s="5"/>
    </row>
    <row r="13" spans="1:10" ht="17.649999999999999">
      <c r="A13" s="8" t="s">
        <v>36</v>
      </c>
      <c r="B13" s="36">
        <f>SUM(B11:B12)</f>
        <v>40000</v>
      </c>
      <c r="C13" s="5"/>
      <c r="D13" s="5"/>
      <c r="E13" s="5"/>
      <c r="F13" s="5"/>
      <c r="G13" s="5"/>
      <c r="H13" s="5"/>
      <c r="I13" s="5"/>
      <c r="J13" s="5"/>
    </row>
    <row r="14" spans="1:10" ht="18" thickBot="1">
      <c r="A14" s="5"/>
      <c r="B14" s="18"/>
      <c r="C14" s="19" t="s">
        <v>29</v>
      </c>
      <c r="D14" s="37" t="b">
        <f>SUM(C15:C20)-E15=SUM(E15:E20)</f>
        <v>1</v>
      </c>
      <c r="E14" s="18"/>
      <c r="F14" s="5"/>
      <c r="G14" s="18"/>
      <c r="H14" s="19" t="s">
        <v>25</v>
      </c>
      <c r="I14" s="37" t="b">
        <f>SUM(H15:H20)-J15=SUM(J15:J20)</f>
        <v>1</v>
      </c>
      <c r="J14" s="18"/>
    </row>
    <row r="15" spans="1:10" ht="18.399999999999999" thickTop="1" thickBot="1">
      <c r="A15" s="5"/>
      <c r="B15" s="21" t="s">
        <v>18</v>
      </c>
      <c r="C15" s="39">
        <f>E8</f>
        <v>500</v>
      </c>
      <c r="D15" s="22" t="s">
        <v>19</v>
      </c>
      <c r="E15" s="38">
        <f>SUM(C15,C19)-E17-E19</f>
        <v>1100</v>
      </c>
      <c r="F15" s="23"/>
      <c r="G15" s="21" t="s">
        <v>18</v>
      </c>
      <c r="H15" s="39">
        <f>J8</f>
        <v>400</v>
      </c>
      <c r="I15" s="22" t="s">
        <v>19</v>
      </c>
      <c r="J15" s="38">
        <f>SUM(H15,H19)-J17-J19</f>
        <v>1800</v>
      </c>
    </row>
    <row r="16" spans="1:10" ht="18.399999999999999" thickTop="1" thickBot="1">
      <c r="A16" s="24"/>
      <c r="B16" s="25" t="s">
        <v>21</v>
      </c>
      <c r="C16" s="40">
        <f>C15*E3</f>
        <v>300</v>
      </c>
      <c r="D16" s="26"/>
      <c r="E16" s="27"/>
      <c r="F16" s="5"/>
      <c r="G16" s="25" t="s">
        <v>21</v>
      </c>
      <c r="H16" s="40">
        <f>H15*J3</f>
        <v>320</v>
      </c>
      <c r="I16" s="26"/>
      <c r="J16" s="27"/>
    </row>
    <row r="17" spans="1:10" ht="13.15" thickTop="1">
      <c r="A17" s="24"/>
      <c r="B17" s="5"/>
      <c r="C17" s="5"/>
      <c r="D17" s="5"/>
      <c r="E17" s="24"/>
      <c r="F17" s="5"/>
      <c r="G17" s="5"/>
      <c r="H17" s="5"/>
      <c r="I17" s="5"/>
      <c r="J17" s="24"/>
    </row>
    <row r="18" spans="1:10" ht="13.15" thickBot="1">
      <c r="A18" s="24"/>
      <c r="B18" s="5"/>
      <c r="C18" s="5"/>
      <c r="D18" s="18"/>
      <c r="E18" s="28"/>
      <c r="F18" s="23"/>
      <c r="G18" s="5"/>
      <c r="H18" s="5"/>
      <c r="I18" s="18"/>
      <c r="J18" s="28"/>
    </row>
    <row r="19" spans="1:10" ht="18" thickTop="1">
      <c r="A19" s="24"/>
      <c r="B19" s="21" t="s">
        <v>15</v>
      </c>
      <c r="C19" s="39">
        <f>E9</f>
        <v>1000</v>
      </c>
      <c r="D19" s="29" t="s">
        <v>22</v>
      </c>
      <c r="E19" s="41">
        <f>E11</f>
        <v>400</v>
      </c>
      <c r="F19" s="23"/>
      <c r="G19" s="21" t="s">
        <v>15</v>
      </c>
      <c r="H19" s="39">
        <f>J9</f>
        <v>2000</v>
      </c>
      <c r="I19" s="29" t="s">
        <v>22</v>
      </c>
      <c r="J19" s="41">
        <f>J11</f>
        <v>600</v>
      </c>
    </row>
    <row r="20" spans="1:10" ht="18" thickBot="1">
      <c r="A20" s="24"/>
      <c r="B20" s="25" t="s">
        <v>23</v>
      </c>
      <c r="C20" s="40">
        <f>SUM(E15,E18,E20)-C16</f>
        <v>960</v>
      </c>
      <c r="D20" s="25" t="s">
        <v>24</v>
      </c>
      <c r="E20" s="40">
        <f>E19*E4</f>
        <v>160</v>
      </c>
      <c r="F20" s="23"/>
      <c r="G20" s="25" t="s">
        <v>23</v>
      </c>
      <c r="H20" s="40">
        <f>SUM(J15,J18,J20)-H16</f>
        <v>1600</v>
      </c>
      <c r="I20" s="25" t="s">
        <v>24</v>
      </c>
      <c r="J20" s="40">
        <f>J19*J4</f>
        <v>120</v>
      </c>
    </row>
    <row r="21" spans="1:10" ht="13.15" thickTop="1">
      <c r="A21" s="5"/>
      <c r="B21" s="5"/>
      <c r="C21" s="5"/>
      <c r="D21" s="5"/>
      <c r="E21" s="5"/>
      <c r="F21" s="5"/>
      <c r="G21" s="5"/>
      <c r="H21" s="5"/>
      <c r="I21" s="5"/>
      <c r="J21" s="5"/>
    </row>
    <row r="22" spans="1:10">
      <c r="A22" s="5"/>
      <c r="B22" s="1" t="str">
        <f>"本エクセルシートはYCY会計（ycyaccount.com　知乎，小红书同名）より作成したものである、無断転載や商業目的使用を禁じる"</f>
        <v>本エクセルシートはYCY会計（ycyaccount.com　知乎，小红书同名）より作成したものである、無断転載や商業目的使用を禁じる</v>
      </c>
      <c r="C22" s="1"/>
      <c r="D22" s="1"/>
      <c r="E22" s="1"/>
      <c r="F22" s="5"/>
      <c r="G22" s="1" t="str">
        <f>"本エクセルシートはYCY会計（ycyaccount.com　知乎，小红书同名）より作成したものである、無断転載や商業目的使用を禁じる"</f>
        <v>本エクセルシートはYCY会計（ycyaccount.com　知乎，小红书同名）より作成したものである、無断転載や商業目的使用を禁じる</v>
      </c>
      <c r="H22" s="1"/>
      <c r="I22" s="1"/>
      <c r="J22" s="1"/>
    </row>
    <row r="23" spans="1:10">
      <c r="A23" s="5"/>
      <c r="B23" s="1"/>
      <c r="C23" s="1"/>
      <c r="D23" s="1"/>
      <c r="E23" s="1"/>
      <c r="F23" s="5"/>
      <c r="G23" s="1"/>
      <c r="H23" s="1"/>
      <c r="I23" s="1"/>
      <c r="J23" s="1"/>
    </row>
    <row r="24" spans="1:10">
      <c r="A24" s="5"/>
      <c r="B24" s="1"/>
      <c r="C24" s="1"/>
      <c r="D24" s="1"/>
      <c r="E24" s="1"/>
      <c r="F24" s="5"/>
      <c r="G24" s="1"/>
      <c r="H24" s="1"/>
      <c r="I24" s="1"/>
      <c r="J24" s="1"/>
    </row>
    <row r="25" spans="1:10">
      <c r="A25" s="5"/>
      <c r="B25" s="5"/>
      <c r="C25" s="5"/>
      <c r="D25" s="5"/>
      <c r="E25" s="5"/>
      <c r="F25" s="5" t="s">
        <v>2</v>
      </c>
      <c r="G25" s="5"/>
      <c r="H25" s="5"/>
      <c r="I25" s="5"/>
      <c r="J25" s="5"/>
    </row>
    <row r="26" spans="1:10">
      <c r="A26" s="5"/>
      <c r="B26" s="5" t="s">
        <v>4</v>
      </c>
      <c r="C26" s="5"/>
      <c r="D26" s="5"/>
      <c r="E26" s="5"/>
      <c r="F26" s="37" t="b">
        <f>SUM(C27:C28)+SUM(C32:C33)+SUM(H27:H28)+SUM(H32:H33)=SUM(B3:B9)+SUM(G4:G11)</f>
        <v>1</v>
      </c>
      <c r="G26" s="5" t="s">
        <v>4</v>
      </c>
      <c r="H26" s="5"/>
      <c r="I26" s="20"/>
      <c r="J26" s="5"/>
    </row>
    <row r="27" spans="1:10" ht="17.649999999999999">
      <c r="A27" s="5"/>
      <c r="B27" s="8" t="s">
        <v>7</v>
      </c>
      <c r="C27" s="42">
        <f>E41</f>
        <v>88000</v>
      </c>
      <c r="D27" s="5"/>
      <c r="E27" s="5"/>
      <c r="F27" s="5"/>
      <c r="G27" s="8" t="s">
        <v>7</v>
      </c>
      <c r="H27" s="42">
        <f>J41</f>
        <v>135000</v>
      </c>
      <c r="I27" s="5"/>
      <c r="J27" s="5"/>
    </row>
    <row r="28" spans="1:10" ht="17.649999999999999">
      <c r="A28" s="5"/>
      <c r="B28" s="8" t="s">
        <v>10</v>
      </c>
      <c r="C28" s="42">
        <f>E42</f>
        <v>40000</v>
      </c>
      <c r="D28" s="5"/>
      <c r="E28" s="5"/>
      <c r="F28" s="5"/>
      <c r="G28" s="8" t="s">
        <v>10</v>
      </c>
      <c r="H28" s="42">
        <f>J42</f>
        <v>42000</v>
      </c>
      <c r="I28" s="5"/>
      <c r="J28" s="5"/>
    </row>
    <row r="29" spans="1:10" ht="17.649999999999999">
      <c r="A29" s="5"/>
      <c r="B29" s="8" t="s">
        <v>12</v>
      </c>
      <c r="C29" s="42">
        <f>SUM(C27:C28)</f>
        <v>128000</v>
      </c>
      <c r="D29" s="5"/>
      <c r="E29" s="5"/>
      <c r="F29" s="5"/>
      <c r="G29" s="8" t="s">
        <v>12</v>
      </c>
      <c r="H29" s="42">
        <f>SUM(H27:H28)</f>
        <v>177000</v>
      </c>
      <c r="I29" s="5"/>
      <c r="J29" s="5"/>
    </row>
    <row r="30" spans="1:10">
      <c r="A30" s="5"/>
      <c r="B30" s="5"/>
      <c r="C30" s="5"/>
      <c r="D30" s="5"/>
      <c r="E30" s="5"/>
      <c r="F30" s="5"/>
      <c r="G30" s="5"/>
      <c r="H30" s="5"/>
      <c r="I30" s="5"/>
      <c r="J30" s="5"/>
    </row>
    <row r="31" spans="1:10">
      <c r="A31" s="5"/>
      <c r="B31" s="5" t="s">
        <v>14</v>
      </c>
      <c r="C31" s="5"/>
      <c r="D31" s="5"/>
      <c r="E31" s="5"/>
      <c r="F31" s="5"/>
      <c r="G31" s="5" t="s">
        <v>14</v>
      </c>
      <c r="H31" s="5"/>
      <c r="I31" s="5"/>
      <c r="J31" s="5"/>
    </row>
    <row r="32" spans="1:10" ht="17.649999999999999">
      <c r="A32" s="5"/>
      <c r="B32" s="8" t="s">
        <v>7</v>
      </c>
      <c r="C32" s="42">
        <f>SUM(B3,G4)-C27</f>
        <v>208000</v>
      </c>
      <c r="D32" s="5"/>
      <c r="E32" s="5"/>
      <c r="F32" s="5"/>
      <c r="G32" s="8" t="s">
        <v>7</v>
      </c>
      <c r="H32" s="42">
        <f>SUM(B7,G9)-H27</f>
        <v>395000</v>
      </c>
      <c r="I32" s="5"/>
      <c r="J32" s="5"/>
    </row>
    <row r="33" spans="1:10" ht="17.649999999999999">
      <c r="A33" s="5"/>
      <c r="B33" s="8" t="s">
        <v>10</v>
      </c>
      <c r="C33" s="42">
        <f>SUM(B4:B5,G5:G6)-C28</f>
        <v>285000</v>
      </c>
      <c r="D33" s="5"/>
      <c r="E33" s="5"/>
      <c r="F33" s="5"/>
      <c r="G33" s="8" t="s">
        <v>10</v>
      </c>
      <c r="H33" s="42">
        <f>SUM(B8:B9,G10:G11)-H28</f>
        <v>610000</v>
      </c>
      <c r="I33" s="5"/>
      <c r="J33" s="5"/>
    </row>
    <row r="34" spans="1:10" ht="17.649999999999999">
      <c r="A34" s="5"/>
      <c r="B34" s="8" t="s">
        <v>12</v>
      </c>
      <c r="C34" s="42">
        <f>SUM(C32:C33)</f>
        <v>493000</v>
      </c>
      <c r="D34" s="5"/>
      <c r="E34" s="5"/>
      <c r="F34" s="5"/>
      <c r="G34" s="8" t="s">
        <v>12</v>
      </c>
      <c r="H34" s="42">
        <f>SUM(H32:H33)</f>
        <v>1005000</v>
      </c>
      <c r="I34" s="5"/>
      <c r="J34" s="5"/>
    </row>
    <row r="35" spans="1:10">
      <c r="B35" s="5"/>
      <c r="C35" s="5"/>
      <c r="D35" s="5"/>
      <c r="E35" s="5"/>
      <c r="F35" s="5"/>
      <c r="G35" s="5"/>
      <c r="H35" s="5"/>
      <c r="I35" s="5"/>
      <c r="J35" s="5"/>
    </row>
    <row r="36" spans="1:10" ht="13.15" thickBot="1">
      <c r="B36" s="18"/>
      <c r="C36" s="18" t="s">
        <v>17</v>
      </c>
      <c r="D36" s="18"/>
      <c r="E36" s="18"/>
      <c r="F36" s="5"/>
      <c r="G36" s="18"/>
      <c r="H36" s="18" t="s">
        <v>17</v>
      </c>
      <c r="I36" s="18"/>
      <c r="J36" s="18"/>
    </row>
    <row r="37" spans="1:10" ht="18.399999999999999" thickTop="1" thickBot="1">
      <c r="B37" s="21" t="s">
        <v>18</v>
      </c>
      <c r="C37" s="30" t="s">
        <v>20</v>
      </c>
      <c r="D37" s="31" t="s">
        <v>19</v>
      </c>
      <c r="E37" s="38">
        <f>SUM(G4:G5)+SUM(B3:B5)-SUM(E41:E42)</f>
        <v>493000</v>
      </c>
      <c r="F37" s="5"/>
      <c r="G37" s="21" t="s">
        <v>18</v>
      </c>
      <c r="H37" s="30" t="s">
        <v>20</v>
      </c>
      <c r="I37" s="31" t="s">
        <v>19</v>
      </c>
      <c r="J37" s="38">
        <f>SUM(G9:G10)+SUM(B7:B9)-SUM(J41:J42)</f>
        <v>1005000</v>
      </c>
    </row>
    <row r="38" spans="1:10" ht="18.399999999999999" thickTop="1" thickBot="1">
      <c r="B38" s="25" t="s">
        <v>21</v>
      </c>
      <c r="C38" s="32"/>
      <c r="D38" s="5"/>
      <c r="E38" s="27"/>
      <c r="F38" s="5"/>
      <c r="G38" s="25" t="s">
        <v>21</v>
      </c>
      <c r="H38" s="32"/>
      <c r="I38" s="5"/>
      <c r="J38" s="27"/>
    </row>
    <row r="39" spans="1:10" ht="13.15" thickTop="1">
      <c r="B39" s="5"/>
      <c r="C39" s="32"/>
      <c r="D39" s="5"/>
      <c r="E39" s="24"/>
      <c r="F39" s="5"/>
      <c r="G39" s="5"/>
      <c r="H39" s="32"/>
      <c r="I39" s="5"/>
      <c r="J39" s="24"/>
    </row>
    <row r="40" spans="1:10" ht="13.15" thickBot="1">
      <c r="B40" s="5"/>
      <c r="C40" s="32"/>
      <c r="D40" s="5"/>
      <c r="E40" s="33"/>
      <c r="F40" s="5"/>
      <c r="G40" s="5"/>
      <c r="H40" s="32"/>
      <c r="I40" s="5"/>
      <c r="J40" s="33"/>
    </row>
    <row r="41" spans="1:10" ht="18.399999999999999" thickTop="1" thickBot="1">
      <c r="B41" s="21" t="s">
        <v>15</v>
      </c>
      <c r="C41" s="32"/>
      <c r="D41" s="21" t="s">
        <v>22</v>
      </c>
      <c r="E41" s="39">
        <f>SUM($B$3)/SUM(C19)*E19</f>
        <v>88000</v>
      </c>
      <c r="F41" s="5"/>
      <c r="G41" s="21" t="s">
        <v>15</v>
      </c>
      <c r="H41" s="32"/>
      <c r="I41" s="21" t="s">
        <v>22</v>
      </c>
      <c r="J41" s="39">
        <f>SUM($B$7)/SUM(H19)*J19</f>
        <v>135000</v>
      </c>
    </row>
    <row r="42" spans="1:10" ht="18.399999999999999" thickTop="1" thickBot="1">
      <c r="B42" s="25" t="s">
        <v>23</v>
      </c>
      <c r="C42" s="34"/>
      <c r="D42" s="25" t="s">
        <v>24</v>
      </c>
      <c r="E42" s="43">
        <f>SUM($B$4:$B$5)/SUM(C20)*E20</f>
        <v>40000</v>
      </c>
      <c r="F42" s="5"/>
      <c r="G42" s="25" t="s">
        <v>23</v>
      </c>
      <c r="H42" s="34"/>
      <c r="I42" s="25" t="s">
        <v>24</v>
      </c>
      <c r="J42" s="43">
        <f>SUM($B$8:$B$9)/SUM(H20)*J20</f>
        <v>42000</v>
      </c>
    </row>
    <row r="43" spans="1:10" ht="13.15" thickTop="1"/>
  </sheetData>
  <sheetProtection algorithmName="SHA-512" hashValue="q7qEtKO1J5+cAQPij4ajcQoKiXoj5XLA02TG2PpZbpFlJbpxgmrRo0W5k9obGpTouiSLsnL5uMIxEhJhJughRQ==" saltValue="RzIlLDI5aFvm9iAlJgkgEQ==" spinCount="100000" sheet="1" objects="1" scenarios="1"/>
  <mergeCells count="6">
    <mergeCell ref="H3:H11"/>
    <mergeCell ref="C4:C5"/>
    <mergeCell ref="C37:C42"/>
    <mergeCell ref="H37:H42"/>
    <mergeCell ref="B22:E24"/>
    <mergeCell ref="G22:J24"/>
  </mergeCells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F59304-5ACF-4136-A637-D2808FBAC744}">
  <dimension ref="A1:J43"/>
  <sheetViews>
    <sheetView tabSelected="1" workbookViewId="0">
      <selection activeCell="C16" sqref="C16"/>
    </sheetView>
  </sheetViews>
  <sheetFormatPr defaultRowHeight="12.75"/>
  <cols>
    <col min="1" max="1" width="30.3984375" style="6" customWidth="1"/>
    <col min="2" max="2" width="23" style="6" customWidth="1"/>
    <col min="3" max="3" width="14.19921875" style="6" customWidth="1"/>
    <col min="4" max="4" width="31.53125" style="6" customWidth="1"/>
    <col min="5" max="5" width="11.1328125" style="6" bestFit="1" customWidth="1"/>
    <col min="6" max="7" width="21.59765625" style="6" customWidth="1"/>
    <col min="8" max="8" width="16.59765625" style="6" customWidth="1"/>
    <col min="9" max="10" width="19.53125" style="6" customWidth="1"/>
    <col min="11" max="16384" width="9.06640625" style="6"/>
  </cols>
  <sheetData>
    <row r="1" spans="1:10" ht="17.649999999999999">
      <c r="A1" s="2"/>
      <c r="B1" s="3" t="s">
        <v>0</v>
      </c>
      <c r="C1" s="4"/>
      <c r="D1" s="3" t="s">
        <v>1</v>
      </c>
      <c r="E1" s="5"/>
      <c r="F1" s="5"/>
      <c r="G1" s="5"/>
      <c r="H1" s="5"/>
      <c r="I1" s="5"/>
      <c r="J1" s="5"/>
    </row>
    <row r="2" spans="1:10" ht="17.649999999999999">
      <c r="A2" s="5" t="s">
        <v>31</v>
      </c>
      <c r="B2" s="5"/>
      <c r="C2" s="7"/>
      <c r="D2" s="3" t="s">
        <v>3</v>
      </c>
      <c r="E2" s="5"/>
      <c r="F2" s="5"/>
      <c r="G2" s="5"/>
      <c r="H2" s="5"/>
      <c r="I2" s="5"/>
      <c r="J2" s="5"/>
    </row>
    <row r="3" spans="1:10" ht="17.649999999999999" customHeight="1">
      <c r="A3" s="8" t="s">
        <v>5</v>
      </c>
      <c r="B3" s="9">
        <v>220000</v>
      </c>
      <c r="C3" s="5"/>
      <c r="D3" s="5" t="s">
        <v>6</v>
      </c>
      <c r="E3" s="10">
        <v>0.6</v>
      </c>
      <c r="F3" s="11" t="s">
        <v>28</v>
      </c>
      <c r="G3" s="5"/>
      <c r="H3" s="44" t="str">
        <f>"本エクセルシートはYCY会計（ycyaccount.com　知乎，小红书同名）より作成したものである、無断転載や商業目的使用を禁じる"</f>
        <v>本エクセルシートはYCY会計（ycyaccount.com　知乎，小红书同名）より作成したものである、無断転載や商業目的使用を禁じる</v>
      </c>
      <c r="I3" s="5" t="s">
        <v>6</v>
      </c>
      <c r="J3" s="10">
        <v>0.8</v>
      </c>
    </row>
    <row r="4" spans="1:10" ht="17.649999999999999" customHeight="1">
      <c r="A4" s="13" t="s">
        <v>32</v>
      </c>
      <c r="B4" s="14"/>
      <c r="C4" s="15" t="s">
        <v>27</v>
      </c>
      <c r="D4" s="5" t="s">
        <v>9</v>
      </c>
      <c r="E4" s="2">
        <v>0.4</v>
      </c>
      <c r="F4" s="8" t="s">
        <v>5</v>
      </c>
      <c r="G4" s="9">
        <v>76000</v>
      </c>
      <c r="H4" s="44"/>
      <c r="I4" s="5" t="s">
        <v>9</v>
      </c>
      <c r="J4" s="2">
        <v>0.2</v>
      </c>
    </row>
    <row r="5" spans="1:10" ht="17.649999999999999">
      <c r="A5" s="8" t="s">
        <v>30</v>
      </c>
      <c r="B5" s="35">
        <f>B10/B13*B11</f>
        <v>240000</v>
      </c>
      <c r="C5" s="15"/>
      <c r="D5" s="5"/>
      <c r="E5" s="5"/>
      <c r="F5" s="5" t="s">
        <v>8</v>
      </c>
      <c r="G5" s="9">
        <v>85000</v>
      </c>
      <c r="H5" s="44"/>
      <c r="I5" s="5"/>
      <c r="J5" s="5"/>
    </row>
    <row r="6" spans="1:10" ht="17.649999999999999">
      <c r="A6" s="5" t="s">
        <v>37</v>
      </c>
      <c r="B6" s="5"/>
      <c r="C6" s="5"/>
      <c r="D6" s="5"/>
      <c r="E6" s="5"/>
      <c r="F6" s="8" t="s">
        <v>11</v>
      </c>
      <c r="G6" s="9"/>
      <c r="H6" s="44"/>
      <c r="I6" s="5"/>
      <c r="J6" s="5"/>
    </row>
    <row r="7" spans="1:10" ht="17.649999999999999">
      <c r="A7" s="8" t="s">
        <v>5</v>
      </c>
      <c r="B7" s="9">
        <v>450000</v>
      </c>
      <c r="C7" s="8"/>
      <c r="D7" s="5"/>
      <c r="E7" s="5"/>
      <c r="F7" s="5"/>
      <c r="G7" s="5"/>
      <c r="H7" s="44"/>
      <c r="I7" s="5"/>
      <c r="J7" s="5"/>
    </row>
    <row r="8" spans="1:10" ht="17.649999999999999">
      <c r="A8" s="13" t="s">
        <v>32</v>
      </c>
      <c r="B8" s="14"/>
      <c r="C8" s="5"/>
      <c r="D8" s="5" t="s">
        <v>13</v>
      </c>
      <c r="E8" s="16">
        <v>500</v>
      </c>
      <c r="F8" s="11" t="s">
        <v>26</v>
      </c>
      <c r="G8" s="5"/>
      <c r="H8" s="44"/>
      <c r="I8" s="5" t="s">
        <v>13</v>
      </c>
      <c r="J8" s="16">
        <v>400</v>
      </c>
    </row>
    <row r="9" spans="1:10" ht="17.649999999999999">
      <c r="A9" s="8" t="s">
        <v>30</v>
      </c>
      <c r="B9" s="35">
        <f>B10/B13*B12</f>
        <v>560000</v>
      </c>
      <c r="C9" s="8"/>
      <c r="D9" s="5" t="s">
        <v>15</v>
      </c>
      <c r="E9" s="16">
        <v>1000</v>
      </c>
      <c r="F9" s="8" t="s">
        <v>5</v>
      </c>
      <c r="G9" s="9">
        <v>80000</v>
      </c>
      <c r="H9" s="44"/>
      <c r="I9" s="5" t="s">
        <v>15</v>
      </c>
      <c r="J9" s="16">
        <v>2000</v>
      </c>
    </row>
    <row r="10" spans="1:10" ht="17.649999999999999">
      <c r="A10" s="5" t="s">
        <v>33</v>
      </c>
      <c r="B10" s="2">
        <v>800000</v>
      </c>
      <c r="C10" s="8"/>
      <c r="D10" s="5"/>
      <c r="E10" s="5"/>
      <c r="F10" s="5" t="s">
        <v>8</v>
      </c>
      <c r="G10" s="9">
        <v>92000</v>
      </c>
      <c r="H10" s="44"/>
      <c r="I10" s="5"/>
      <c r="J10" s="5"/>
    </row>
    <row r="11" spans="1:10" ht="17.649999999999999">
      <c r="A11" s="5" t="s">
        <v>34</v>
      </c>
      <c r="B11" s="2">
        <v>12000</v>
      </c>
      <c r="C11" s="5"/>
      <c r="D11" s="5" t="s">
        <v>16</v>
      </c>
      <c r="E11" s="17">
        <v>400</v>
      </c>
      <c r="F11" s="8" t="s">
        <v>11</v>
      </c>
      <c r="G11" s="9"/>
      <c r="H11" s="44"/>
      <c r="I11" s="5" t="s">
        <v>16</v>
      </c>
      <c r="J11" s="17">
        <v>600</v>
      </c>
    </row>
    <row r="12" spans="1:10" ht="17.649999999999999">
      <c r="A12" s="5" t="s">
        <v>35</v>
      </c>
      <c r="B12" s="2">
        <v>28000</v>
      </c>
      <c r="C12" s="8"/>
      <c r="D12" s="5"/>
      <c r="E12" s="5"/>
      <c r="F12" s="5"/>
      <c r="G12" s="5"/>
      <c r="H12" s="5"/>
      <c r="I12" s="5"/>
      <c r="J12" s="5"/>
    </row>
    <row r="13" spans="1:10" ht="17.649999999999999">
      <c r="A13" s="8" t="s">
        <v>36</v>
      </c>
      <c r="B13" s="36">
        <f>SUM(B11:B12)</f>
        <v>40000</v>
      </c>
      <c r="C13" s="5"/>
      <c r="D13" s="5"/>
      <c r="E13" s="5"/>
      <c r="F13" s="5"/>
      <c r="G13" s="5"/>
      <c r="H13" s="5"/>
      <c r="I13" s="5"/>
      <c r="J13" s="5"/>
    </row>
    <row r="14" spans="1:10" ht="18" thickBot="1">
      <c r="A14" s="5"/>
      <c r="B14" s="18"/>
      <c r="C14" s="19" t="s">
        <v>29</v>
      </c>
      <c r="D14" s="37" t="b">
        <f>SUM(C15:C20)-E15=SUM(E15:E20)</f>
        <v>1</v>
      </c>
      <c r="E14" s="18"/>
      <c r="F14" s="5"/>
      <c r="G14" s="18"/>
      <c r="H14" s="19" t="s">
        <v>25</v>
      </c>
      <c r="I14" s="37" t="b">
        <f>SUM(H15:H20)-J15=SUM(J15:J20)</f>
        <v>1</v>
      </c>
      <c r="J14" s="18"/>
    </row>
    <row r="15" spans="1:10" ht="18.399999999999999" thickTop="1" thickBot="1">
      <c r="A15" s="5"/>
      <c r="B15" s="21" t="s">
        <v>18</v>
      </c>
      <c r="C15" s="39">
        <f>E8</f>
        <v>500</v>
      </c>
      <c r="D15" s="22" t="s">
        <v>19</v>
      </c>
      <c r="E15" s="38">
        <f>SUM(C15,C19)-E17-E19</f>
        <v>1100</v>
      </c>
      <c r="F15" s="23"/>
      <c r="G15" s="21" t="s">
        <v>18</v>
      </c>
      <c r="H15" s="39">
        <f>J8</f>
        <v>400</v>
      </c>
      <c r="I15" s="22" t="s">
        <v>19</v>
      </c>
      <c r="J15" s="38">
        <f>SUM(H15,H19)-J17-J19</f>
        <v>1800</v>
      </c>
    </row>
    <row r="16" spans="1:10" ht="18.399999999999999" thickTop="1" thickBot="1">
      <c r="A16" s="24"/>
      <c r="B16" s="25" t="s">
        <v>21</v>
      </c>
      <c r="C16" s="40">
        <f>C15*E3</f>
        <v>300</v>
      </c>
      <c r="D16" s="26"/>
      <c r="E16" s="27"/>
      <c r="F16" s="5"/>
      <c r="G16" s="25" t="s">
        <v>21</v>
      </c>
      <c r="H16" s="40">
        <f>H15*J3</f>
        <v>320</v>
      </c>
      <c r="I16" s="26"/>
      <c r="J16" s="27"/>
    </row>
    <row r="17" spans="1:10" ht="13.15" thickTop="1">
      <c r="A17" s="24"/>
      <c r="B17" s="5"/>
      <c r="C17" s="5"/>
      <c r="D17" s="5"/>
      <c r="E17" s="24"/>
      <c r="F17" s="5"/>
      <c r="G17" s="5"/>
      <c r="H17" s="5"/>
      <c r="I17" s="5"/>
      <c r="J17" s="24"/>
    </row>
    <row r="18" spans="1:10" ht="13.15" thickBot="1">
      <c r="A18" s="24"/>
      <c r="B18" s="5"/>
      <c r="C18" s="5"/>
      <c r="D18" s="18"/>
      <c r="E18" s="28"/>
      <c r="F18" s="23"/>
      <c r="G18" s="5"/>
      <c r="H18" s="5"/>
      <c r="I18" s="18"/>
      <c r="J18" s="28"/>
    </row>
    <row r="19" spans="1:10" ht="18" thickTop="1">
      <c r="A19" s="24"/>
      <c r="B19" s="21" t="s">
        <v>15</v>
      </c>
      <c r="C19" s="39">
        <f>E9</f>
        <v>1000</v>
      </c>
      <c r="D19" s="29" t="s">
        <v>22</v>
      </c>
      <c r="E19" s="41">
        <f>E11</f>
        <v>400</v>
      </c>
      <c r="F19" s="23"/>
      <c r="G19" s="21" t="s">
        <v>15</v>
      </c>
      <c r="H19" s="39">
        <f>J9</f>
        <v>2000</v>
      </c>
      <c r="I19" s="29" t="s">
        <v>22</v>
      </c>
      <c r="J19" s="41">
        <f>J11</f>
        <v>600</v>
      </c>
    </row>
    <row r="20" spans="1:10" ht="18" thickBot="1">
      <c r="A20" s="24"/>
      <c r="B20" s="25" t="s">
        <v>23</v>
      </c>
      <c r="C20" s="40">
        <f>SUM(E15,E18,E20)-C16</f>
        <v>960</v>
      </c>
      <c r="D20" s="25" t="s">
        <v>24</v>
      </c>
      <c r="E20" s="40">
        <f>E19*E4</f>
        <v>160</v>
      </c>
      <c r="F20" s="23"/>
      <c r="G20" s="25" t="s">
        <v>23</v>
      </c>
      <c r="H20" s="40">
        <f>SUM(J15,J18,J20)-H16</f>
        <v>1600</v>
      </c>
      <c r="I20" s="25" t="s">
        <v>24</v>
      </c>
      <c r="J20" s="40">
        <f>J19*J4</f>
        <v>120</v>
      </c>
    </row>
    <row r="21" spans="1:10" ht="13.15" thickTop="1">
      <c r="A21" s="5"/>
      <c r="B21" s="5"/>
      <c r="C21" s="5"/>
      <c r="D21" s="5"/>
      <c r="E21" s="5"/>
      <c r="F21" s="5"/>
      <c r="G21" s="5"/>
      <c r="H21" s="5"/>
      <c r="I21" s="5"/>
      <c r="J21" s="5"/>
    </row>
    <row r="22" spans="1:10">
      <c r="A22" s="5"/>
      <c r="B22" s="1" t="str">
        <f>"本エクセルシートはYCY会計（ycyaccount.com　知乎，小红书同名）より作成したものである、無断転載や商業目的使用を禁じる"</f>
        <v>本エクセルシートはYCY会計（ycyaccount.com　知乎，小红书同名）より作成したものである、無断転載や商業目的使用を禁じる</v>
      </c>
      <c r="C22" s="1"/>
      <c r="D22" s="1"/>
      <c r="E22" s="1"/>
      <c r="F22" s="5"/>
      <c r="G22" s="1" t="str">
        <f>"本エクセルシートはYCY会計（ycyaccount.com　知乎，小红书同名）より作成したものである、無断転載や商業目的使用を禁じる"</f>
        <v>本エクセルシートはYCY会計（ycyaccount.com　知乎，小红书同名）より作成したものである、無断転載や商業目的使用を禁じる</v>
      </c>
      <c r="H22" s="1"/>
      <c r="I22" s="1"/>
      <c r="J22" s="1"/>
    </row>
    <row r="23" spans="1:10">
      <c r="A23" s="5"/>
      <c r="B23" s="1"/>
      <c r="C23" s="1"/>
      <c r="D23" s="1"/>
      <c r="E23" s="1"/>
      <c r="F23" s="5"/>
      <c r="G23" s="1"/>
      <c r="H23" s="1"/>
      <c r="I23" s="1"/>
      <c r="J23" s="1"/>
    </row>
    <row r="24" spans="1:10">
      <c r="A24" s="5"/>
      <c r="B24" s="1"/>
      <c r="C24" s="1"/>
      <c r="D24" s="1"/>
      <c r="E24" s="1"/>
      <c r="F24" s="5"/>
      <c r="G24" s="1"/>
      <c r="H24" s="1"/>
      <c r="I24" s="1"/>
      <c r="J24" s="1"/>
    </row>
    <row r="25" spans="1:10">
      <c r="A25" s="5"/>
      <c r="B25" s="5"/>
      <c r="C25" s="5"/>
      <c r="D25" s="5"/>
      <c r="E25" s="5"/>
      <c r="F25" s="5" t="s">
        <v>2</v>
      </c>
      <c r="G25" s="5"/>
      <c r="H25" s="5"/>
      <c r="I25" s="5"/>
      <c r="J25" s="5"/>
    </row>
    <row r="26" spans="1:10">
      <c r="A26" s="5"/>
      <c r="B26" s="5" t="s">
        <v>4</v>
      </c>
      <c r="C26" s="5"/>
      <c r="D26" s="5"/>
      <c r="E26" s="5"/>
      <c r="F26" s="37" t="b">
        <f>SUM(C27:C28)+SUM(C32:C33)+SUM(H27:H28)+SUM(H32:H33)=SUM(B3:B9)+SUM(G4:G11)</f>
        <v>1</v>
      </c>
      <c r="G26" s="5" t="s">
        <v>4</v>
      </c>
      <c r="H26" s="5"/>
      <c r="I26" s="20"/>
      <c r="J26" s="5"/>
    </row>
    <row r="27" spans="1:10" ht="17.649999999999999">
      <c r="A27" s="5"/>
      <c r="B27" s="8" t="s">
        <v>7</v>
      </c>
      <c r="C27" s="42">
        <f>E41</f>
        <v>78933.333333333343</v>
      </c>
      <c r="D27" s="5"/>
      <c r="E27" s="5"/>
      <c r="F27" s="5"/>
      <c r="G27" s="8" t="s">
        <v>7</v>
      </c>
      <c r="H27" s="42">
        <f>J41</f>
        <v>132500</v>
      </c>
      <c r="I27" s="5"/>
      <c r="J27" s="5"/>
    </row>
    <row r="28" spans="1:10" ht="17.649999999999999">
      <c r="A28" s="5"/>
      <c r="B28" s="8" t="s">
        <v>10</v>
      </c>
      <c r="C28" s="42">
        <f>E42</f>
        <v>41269.841269841272</v>
      </c>
      <c r="D28" s="5"/>
      <c r="E28" s="5"/>
      <c r="F28" s="5"/>
      <c r="G28" s="8" t="s">
        <v>10</v>
      </c>
      <c r="H28" s="42">
        <f>J42</f>
        <v>40750</v>
      </c>
      <c r="I28" s="5"/>
      <c r="J28" s="5"/>
    </row>
    <row r="29" spans="1:10" ht="17.649999999999999">
      <c r="A29" s="5"/>
      <c r="B29" s="8" t="s">
        <v>12</v>
      </c>
      <c r="C29" s="42">
        <f>SUM(C27:C28)</f>
        <v>120203.17460317462</v>
      </c>
      <c r="D29" s="5"/>
      <c r="E29" s="5"/>
      <c r="F29" s="5"/>
      <c r="G29" s="8" t="s">
        <v>12</v>
      </c>
      <c r="H29" s="42">
        <f>SUM(H27:H28)</f>
        <v>173250</v>
      </c>
      <c r="I29" s="5"/>
      <c r="J29" s="5"/>
    </row>
    <row r="30" spans="1:10">
      <c r="A30" s="5"/>
      <c r="B30" s="5"/>
      <c r="C30" s="5"/>
      <c r="D30" s="5"/>
      <c r="E30" s="5"/>
      <c r="F30" s="5"/>
      <c r="G30" s="5"/>
      <c r="H30" s="5"/>
      <c r="I30" s="5"/>
      <c r="J30" s="5"/>
    </row>
    <row r="31" spans="1:10">
      <c r="A31" s="5"/>
      <c r="B31" s="5" t="s">
        <v>14</v>
      </c>
      <c r="C31" s="5"/>
      <c r="D31" s="5"/>
      <c r="E31" s="5"/>
      <c r="F31" s="5"/>
      <c r="G31" s="5" t="s">
        <v>14</v>
      </c>
      <c r="H31" s="5"/>
      <c r="I31" s="5"/>
      <c r="J31" s="5"/>
    </row>
    <row r="32" spans="1:10" ht="17.649999999999999">
      <c r="A32" s="5"/>
      <c r="B32" s="8" t="s">
        <v>7</v>
      </c>
      <c r="C32" s="42">
        <f>SUM(B3,G4)-C27</f>
        <v>217066.66666666666</v>
      </c>
      <c r="D32" s="5"/>
      <c r="E32" s="5"/>
      <c r="F32" s="5"/>
      <c r="G32" s="8" t="s">
        <v>7</v>
      </c>
      <c r="H32" s="42">
        <f>SUM(B7,G9)-H27</f>
        <v>397500</v>
      </c>
      <c r="I32" s="5"/>
      <c r="J32" s="5"/>
    </row>
    <row r="33" spans="1:10" ht="17.649999999999999">
      <c r="A33" s="5"/>
      <c r="B33" s="8" t="s">
        <v>10</v>
      </c>
      <c r="C33" s="42">
        <f>SUM(B4:B5,G5:G6)-C28</f>
        <v>283730.1587301587</v>
      </c>
      <c r="D33" s="5"/>
      <c r="E33" s="5"/>
      <c r="F33" s="5"/>
      <c r="G33" s="8" t="s">
        <v>10</v>
      </c>
      <c r="H33" s="42">
        <f>SUM(B8:B9,G10)-H28</f>
        <v>611250</v>
      </c>
      <c r="I33" s="5"/>
      <c r="J33" s="5"/>
    </row>
    <row r="34" spans="1:10" ht="17.649999999999999">
      <c r="A34" s="5"/>
      <c r="B34" s="8" t="s">
        <v>12</v>
      </c>
      <c r="C34" s="42">
        <f>SUM(C32:C33)</f>
        <v>500796.82539682533</v>
      </c>
      <c r="D34" s="5"/>
      <c r="E34" s="5"/>
      <c r="F34" s="5"/>
      <c r="G34" s="8" t="s">
        <v>12</v>
      </c>
      <c r="H34" s="42">
        <f>SUM(H32:H33)</f>
        <v>1008750</v>
      </c>
      <c r="I34" s="5"/>
      <c r="J34" s="5"/>
    </row>
    <row r="35" spans="1:10">
      <c r="B35" s="5"/>
      <c r="C35" s="5"/>
      <c r="D35" s="5"/>
      <c r="E35" s="5"/>
      <c r="F35" s="5"/>
      <c r="G35" s="5"/>
      <c r="H35" s="5"/>
      <c r="I35" s="5"/>
      <c r="J35" s="5"/>
    </row>
    <row r="36" spans="1:10" ht="13.15" thickBot="1">
      <c r="B36" s="18"/>
      <c r="C36" s="18" t="s">
        <v>17</v>
      </c>
      <c r="D36" s="18"/>
      <c r="E36" s="18"/>
      <c r="F36" s="5"/>
      <c r="G36" s="18"/>
      <c r="H36" s="18" t="s">
        <v>17</v>
      </c>
      <c r="I36" s="18"/>
      <c r="J36" s="18"/>
    </row>
    <row r="37" spans="1:10" ht="18.399999999999999" thickTop="1" thickBot="1">
      <c r="B37" s="21" t="s">
        <v>18</v>
      </c>
      <c r="C37" s="30" t="s">
        <v>20</v>
      </c>
      <c r="D37" s="31" t="s">
        <v>19</v>
      </c>
      <c r="E37" s="38">
        <f>SUM(G4:G5)+SUM(B3:B5)-SUM(E41:E42)</f>
        <v>500796.82539682538</v>
      </c>
      <c r="F37" s="5"/>
      <c r="G37" s="21" t="s">
        <v>18</v>
      </c>
      <c r="H37" s="30" t="s">
        <v>20</v>
      </c>
      <c r="I37" s="31" t="s">
        <v>19</v>
      </c>
      <c r="J37" s="38">
        <f>SUM(G9:G10)+SUM(B7:B9)-SUM(J41:J42)</f>
        <v>1008750</v>
      </c>
    </row>
    <row r="38" spans="1:10" ht="18.399999999999999" thickTop="1" thickBot="1">
      <c r="B38" s="25" t="s">
        <v>21</v>
      </c>
      <c r="C38" s="32"/>
      <c r="D38" s="5"/>
      <c r="E38" s="27"/>
      <c r="F38" s="5"/>
      <c r="G38" s="25" t="s">
        <v>21</v>
      </c>
      <c r="H38" s="32"/>
      <c r="I38" s="5"/>
      <c r="J38" s="27"/>
    </row>
    <row r="39" spans="1:10" ht="13.15" thickTop="1">
      <c r="B39" s="5"/>
      <c r="C39" s="32"/>
      <c r="D39" s="5"/>
      <c r="E39" s="24"/>
      <c r="F39" s="5"/>
      <c r="G39" s="5"/>
      <c r="H39" s="32"/>
      <c r="I39" s="5"/>
      <c r="J39" s="24"/>
    </row>
    <row r="40" spans="1:10" ht="13.15" thickBot="1">
      <c r="B40" s="5"/>
      <c r="C40" s="32"/>
      <c r="D40" s="5"/>
      <c r="E40" s="33"/>
      <c r="F40" s="5"/>
      <c r="G40" s="5"/>
      <c r="H40" s="32"/>
      <c r="I40" s="5"/>
      <c r="J40" s="33"/>
    </row>
    <row r="41" spans="1:10" ht="18.399999999999999" thickTop="1" thickBot="1">
      <c r="B41" s="21" t="s">
        <v>15</v>
      </c>
      <c r="C41" s="32"/>
      <c r="D41" s="21" t="s">
        <v>22</v>
      </c>
      <c r="E41" s="39">
        <f>SUM($B$3,G4)/SUM(C19,C15)*E19</f>
        <v>78933.333333333343</v>
      </c>
      <c r="F41" s="5"/>
      <c r="G41" s="21" t="s">
        <v>15</v>
      </c>
      <c r="H41" s="32"/>
      <c r="I41" s="21" t="s">
        <v>22</v>
      </c>
      <c r="J41" s="39">
        <f>SUM($B$7,G9)/SUM(H19,H15)*J19</f>
        <v>132500</v>
      </c>
    </row>
    <row r="42" spans="1:10" ht="18.399999999999999" thickTop="1" thickBot="1">
      <c r="B42" s="25" t="s">
        <v>23</v>
      </c>
      <c r="C42" s="34"/>
      <c r="D42" s="25" t="s">
        <v>24</v>
      </c>
      <c r="E42" s="43">
        <f>SUM($B$4:$B$5,G5:G6)/SUM(C20,C16)*E20</f>
        <v>41269.841269841272</v>
      </c>
      <c r="F42" s="5"/>
      <c r="G42" s="25" t="s">
        <v>23</v>
      </c>
      <c r="H42" s="34"/>
      <c r="I42" s="25" t="s">
        <v>24</v>
      </c>
      <c r="J42" s="43">
        <f>SUM($B$8:$B$9,G10:G11)/SUM(H20,H16)*J20</f>
        <v>40750</v>
      </c>
    </row>
    <row r="43" spans="1:10" ht="13.15" thickTop="1"/>
  </sheetData>
  <sheetProtection algorithmName="SHA-512" hashValue="o+L+d71ykyt5WNAQxYbDjUxLyhAmT8wiC6uxKFz0aZJ/FDMIHtW+3tQ4sTfVd0Row2hJ1r3VGnJm/kyH5PlJpg==" saltValue="CYz+OQkuFhOIFO1DUUgYgA==" spinCount="100000" sheet="1" objects="1" scenarios="1"/>
  <mergeCells count="6">
    <mergeCell ref="H3:H11"/>
    <mergeCell ref="C4:C5"/>
    <mergeCell ref="C37:C42"/>
    <mergeCell ref="H37:H42"/>
    <mergeCell ref="B22:E24"/>
    <mergeCell ref="G22:J24"/>
  </mergeCells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FIFO</vt:lpstr>
      <vt:lpstr>AVG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2015-06-05T18:19:34Z</dcterms:created>
  <dcterms:modified xsi:type="dcterms:W3CDTF">2023-03-12T06:25:42Z</dcterms:modified>
</cp:coreProperties>
</file>